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35"/>
  </bookViews>
  <sheets>
    <sheet name="정부.지자체용역" sheetId="7" r:id="rId1"/>
  </sheets>
  <definedNames>
    <definedName name="_xlnm.Print_Area" localSheetId="0">정부.지자체용역!$A$1:$R$26</definedName>
  </definedNames>
  <calcPr calcId="162913"/>
</workbook>
</file>

<file path=xl/calcChain.xml><?xml version="1.0" encoding="utf-8"?>
<calcChain xmlns="http://schemas.openxmlformats.org/spreadsheetml/2006/main">
  <c r="P20" i="7" l="1"/>
  <c r="R20" i="7" s="1"/>
  <c r="P19" i="7"/>
  <c r="R19" i="7" s="1"/>
  <c r="F19" i="7" s="1"/>
  <c r="P18" i="7"/>
  <c r="R18" i="7" s="1"/>
  <c r="F18" i="7" s="1"/>
  <c r="P16" i="7"/>
  <c r="R16" i="7" s="1"/>
  <c r="F16" i="7" s="1"/>
  <c r="P14" i="7"/>
  <c r="P13" i="7"/>
  <c r="R13" i="7" s="1"/>
  <c r="F13" i="7" s="1"/>
  <c r="P15" i="7"/>
  <c r="P17" i="7"/>
  <c r="R17" i="7" s="1"/>
  <c r="F17" i="7" s="1"/>
  <c r="P12" i="7"/>
  <c r="R12" i="7" s="1"/>
  <c r="F12" i="7" s="1"/>
  <c r="W4" i="7"/>
  <c r="W5" i="7"/>
  <c r="W6" i="7"/>
  <c r="G10" i="7" s="1"/>
  <c r="P10" i="7" s="1"/>
  <c r="R10" i="7" s="1"/>
  <c r="F10" i="7" s="1"/>
  <c r="W3" i="7"/>
  <c r="G3" i="7"/>
  <c r="F26" i="7"/>
  <c r="F24" i="7" s="1"/>
  <c r="G7" i="7" l="1"/>
  <c r="P7" i="7" s="1"/>
  <c r="G9" i="7"/>
  <c r="P9" i="7" s="1"/>
  <c r="R9" i="7" s="1"/>
  <c r="F9" i="7" s="1"/>
  <c r="G8" i="7"/>
  <c r="P8" i="7" s="1"/>
  <c r="R8" i="7" s="1"/>
  <c r="F8" i="7" s="1"/>
  <c r="T13" i="7"/>
  <c r="R14" i="7"/>
  <c r="F14" i="7" s="1"/>
  <c r="P23" i="7"/>
  <c r="R23" i="7" s="1"/>
  <c r="F23" i="7" s="1"/>
  <c r="T20" i="7"/>
  <c r="F20" i="7"/>
  <c r="R15" i="7"/>
  <c r="F15" i="7" s="1"/>
  <c r="T19" i="7"/>
  <c r="T10" i="7"/>
  <c r="T18" i="7"/>
  <c r="T17" i="7"/>
  <c r="T16" i="7"/>
  <c r="T12" i="7"/>
  <c r="F25" i="7"/>
  <c r="T9" i="7" l="1"/>
  <c r="R7" i="7"/>
  <c r="F7" i="7" s="1"/>
  <c r="F11" i="7" s="1"/>
  <c r="T8" i="7"/>
  <c r="F21" i="7"/>
  <c r="T14" i="7"/>
  <c r="T15" i="7"/>
  <c r="T7" i="7" l="1"/>
  <c r="F22" i="7"/>
  <c r="G22" i="7" s="1"/>
</calcChain>
</file>

<file path=xl/comments1.xml><?xml version="1.0" encoding="utf-8"?>
<comments xmlns="http://schemas.openxmlformats.org/spreadsheetml/2006/main">
  <authors>
    <author>지재필</author>
  </authors>
  <commentList>
    <comment ref="U1" authorId="0" shapeId="0">
      <text>
        <r>
          <rPr>
            <b/>
            <sz val="9"/>
            <color indexed="81"/>
            <rFont val="돋움"/>
            <family val="3"/>
            <charset val="129"/>
          </rPr>
          <t>매년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변경됨</t>
        </r>
      </text>
    </comment>
    <comment ref="C3" authorId="0" shapeId="0">
      <text>
        <r>
          <rPr>
            <b/>
            <sz val="10"/>
            <color indexed="81"/>
            <rFont val="돋움"/>
            <family val="3"/>
            <charset val="129"/>
          </rPr>
          <t>부가세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포함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금액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입력</t>
        </r>
      </text>
    </comment>
    <comment ref="C7" authorId="0" shapeId="0">
      <text>
        <r>
          <rPr>
            <b/>
            <sz val="9"/>
            <color indexed="81"/>
            <rFont val="돋움"/>
            <family val="3"/>
            <charset val="129"/>
          </rPr>
          <t>부교수급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</text>
    </commen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대학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교원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조교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미지급으로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</text>
    </comment>
    <comment ref="G7" authorId="0" shapeId="0">
      <text>
        <r>
          <rPr>
            <b/>
            <sz val="9"/>
            <color indexed="81"/>
            <rFont val="돋움"/>
            <family val="3"/>
            <charset val="129"/>
          </rPr>
          <t>’</t>
        </r>
        <r>
          <rPr>
            <b/>
            <sz val="9"/>
            <color indexed="81"/>
            <rFont val="Tahoma"/>
            <family val="2"/>
          </rPr>
          <t>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학술연구용역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인건비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참여율</t>
        </r>
        <r>
          <rPr>
            <b/>
            <sz val="9"/>
            <color indexed="81"/>
            <rFont val="Tahoma"/>
            <family val="2"/>
          </rPr>
          <t xml:space="preserve"> 50%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책임연구원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3,169,323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연구원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2,430,194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연구보조원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1,624,503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보조원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1,218,419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R7" authorId="0" shapeId="0">
      <text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하향조정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C8" authorId="0" shapeId="0">
      <text>
        <r>
          <rPr>
            <b/>
            <sz val="9"/>
            <color indexed="81"/>
            <rFont val="돋움"/>
            <family val="3"/>
            <charset val="129"/>
          </rPr>
          <t>조교수급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</text>
    </comment>
    <comment ref="C9" authorId="0" shapeId="0">
      <text>
        <r>
          <rPr>
            <b/>
            <sz val="9"/>
            <color indexed="81"/>
            <rFont val="돋움"/>
            <family val="3"/>
            <charset val="129"/>
          </rPr>
          <t>박사과정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석사과정생</t>
        </r>
      </text>
    </comment>
    <comment ref="C10" authorId="0" shapeId="0">
      <text>
        <r>
          <rPr>
            <b/>
            <sz val="9"/>
            <color indexed="81"/>
            <rFont val="돋움"/>
            <family val="3"/>
            <charset val="129"/>
          </rPr>
          <t>타자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원고정리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업무처리자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학부생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22" authorId="0" shapeId="0">
      <text>
        <r>
          <rPr>
            <b/>
            <sz val="10"/>
            <color indexed="81"/>
            <rFont val="돋움"/>
            <family val="3"/>
            <charset val="129"/>
          </rPr>
          <t>오류메시지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확인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2015.9.21</t>
        </r>
        <r>
          <rPr>
            <b/>
            <sz val="9"/>
            <color indexed="81"/>
            <rFont val="돋움"/>
            <family val="3"/>
            <charset val="129"/>
          </rPr>
          <t>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</text>
    </comment>
    <comment ref="J23" authorId="0" shapeId="0">
      <text>
        <r>
          <rPr>
            <b/>
            <sz val="9"/>
            <color indexed="81"/>
            <rFont val="돋움"/>
            <family val="3"/>
            <charset val="129"/>
          </rPr>
          <t>지원기관이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2015.09.21</t>
        </r>
        <r>
          <rPr>
            <b/>
            <sz val="9"/>
            <color indexed="81"/>
            <rFont val="돋움"/>
            <family val="3"/>
            <charset val="129"/>
          </rPr>
          <t>자로</t>
        </r>
        <r>
          <rPr>
            <b/>
            <sz val="9"/>
            <color indexed="81"/>
            <rFont val="Tahoma"/>
            <family val="2"/>
          </rPr>
          <t xml:space="preserve"> 5%-&gt;6%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변경됨</t>
        </r>
      </text>
    </comment>
  </commentList>
</comments>
</file>

<file path=xl/sharedStrings.xml><?xml version="1.0" encoding="utf-8"?>
<sst xmlns="http://schemas.openxmlformats.org/spreadsheetml/2006/main" count="116" uniqueCount="65">
  <si>
    <t>비목명</t>
  </si>
  <si>
    <t>세목명</t>
  </si>
  <si>
    <t>금 액</t>
  </si>
  <si>
    <t>산출내역</t>
  </si>
  <si>
    <t>인건비 소계(A)</t>
  </si>
  <si>
    <t>부가가치세(E)</t>
  </si>
  <si>
    <t>(VAT포함)</t>
    <phoneticPr fontId="2" type="noConversion"/>
  </si>
  <si>
    <t>원정)</t>
    <phoneticPr fontId="2" type="noConversion"/>
  </si>
  <si>
    <t>정부.지자체 용역 산출내역서</t>
    <phoneticPr fontId="2" type="noConversion"/>
  </si>
  <si>
    <t xml:space="preserve">금액 : </t>
    <phoneticPr fontId="2" type="noConversion"/>
  </si>
  <si>
    <t>책임연구원</t>
  </si>
  <si>
    <t>(단위 : 원, %)</t>
    <phoneticPr fontId="2" type="noConversion"/>
  </si>
  <si>
    <t>원 ×</t>
    <phoneticPr fontId="2" type="noConversion"/>
  </si>
  <si>
    <t>월 ×</t>
    <phoneticPr fontId="2" type="noConversion"/>
  </si>
  <si>
    <t>명 ×</t>
    <phoneticPr fontId="2" type="noConversion"/>
  </si>
  <si>
    <t>%</t>
    <phoneticPr fontId="2" type="noConversion"/>
  </si>
  <si>
    <t>=</t>
    <phoneticPr fontId="2" type="noConversion"/>
  </si>
  <si>
    <t>원</t>
    <phoneticPr fontId="2" type="noConversion"/>
  </si>
  <si>
    <t>경비</t>
    <phoneticPr fontId="2" type="noConversion"/>
  </si>
  <si>
    <t xml:space="preserve"> · 국내여비(시외)</t>
    <phoneticPr fontId="2" type="noConversion"/>
  </si>
  <si>
    <t>회</t>
    <phoneticPr fontId="2" type="noConversion"/>
  </si>
  <si>
    <t xml:space="preserve"> · 국외여비</t>
    <phoneticPr fontId="2" type="noConversion"/>
  </si>
  <si>
    <t xml:space="preserve"> · 유인물비</t>
    <phoneticPr fontId="2" type="noConversion"/>
  </si>
  <si>
    <t xml:space="preserve"> · 전산처리비</t>
    <phoneticPr fontId="2" type="noConversion"/>
  </si>
  <si>
    <t>건 ×</t>
    <phoneticPr fontId="2" type="noConversion"/>
  </si>
  <si>
    <t xml:space="preserve"> · 시약 및 연구용재료비</t>
    <phoneticPr fontId="2" type="noConversion"/>
  </si>
  <si>
    <t xml:space="preserve"> · 회의비 </t>
    <phoneticPr fontId="2" type="noConversion"/>
  </si>
  <si>
    <t xml:space="preserve"> · 임차료</t>
    <phoneticPr fontId="2" type="noConversion"/>
  </si>
  <si>
    <t xml:space="preserve"> · 교통통신비</t>
    <phoneticPr fontId="2" type="noConversion"/>
  </si>
  <si>
    <t xml:space="preserve"> · 감가상각비</t>
    <phoneticPr fontId="2" type="noConversion"/>
  </si>
  <si>
    <t xml:space="preserve">건 </t>
    <phoneticPr fontId="2" type="noConversion"/>
  </si>
  <si>
    <t>경비 소계(B)</t>
    <phoneticPr fontId="2" type="noConversion"/>
  </si>
  <si>
    <t>인건비+경비(A+B)</t>
    <phoneticPr fontId="2" type="noConversion"/>
  </si>
  <si>
    <t>일반관리비( C )</t>
    <phoneticPr fontId="2" type="noConversion"/>
  </si>
  <si>
    <t>공급가액(D=A+B+C)</t>
    <phoneticPr fontId="2" type="noConversion"/>
  </si>
  <si>
    <t>공급가액</t>
    <phoneticPr fontId="2" type="noConversion"/>
  </si>
  <si>
    <t>부가세(공급가액의 10%)</t>
    <phoneticPr fontId="2" type="noConversion"/>
  </si>
  <si>
    <t>금액 합계(D+E)</t>
    <phoneticPr fontId="2" type="noConversion"/>
  </si>
  <si>
    <t>원 ×</t>
    <phoneticPr fontId="2" type="noConversion"/>
  </si>
  <si>
    <t>월 ×</t>
    <phoneticPr fontId="2" type="noConversion"/>
  </si>
  <si>
    <t>명 ×</t>
    <phoneticPr fontId="2" type="noConversion"/>
  </si>
  <si>
    <t>%</t>
    <phoneticPr fontId="2" type="noConversion"/>
  </si>
  <si>
    <t>=</t>
    <phoneticPr fontId="2" type="noConversion"/>
  </si>
  <si>
    <t>원</t>
    <phoneticPr fontId="2" type="noConversion"/>
  </si>
  <si>
    <t xml:space="preserve">원           (금 </t>
    <phoneticPr fontId="2" type="noConversion"/>
  </si>
  <si>
    <t>적용금액</t>
    <phoneticPr fontId="2" type="noConversion"/>
  </si>
  <si>
    <t>구분</t>
    <phoneticPr fontId="2" type="noConversion"/>
  </si>
  <si>
    <t>책임연구원</t>
    <phoneticPr fontId="2" type="noConversion"/>
  </si>
  <si>
    <t>월 임금(50%)</t>
    <phoneticPr fontId="2" type="noConversion"/>
  </si>
  <si>
    <t>월 임금(100% 적용 시)</t>
    <phoneticPr fontId="2" type="noConversion"/>
  </si>
  <si>
    <t>=</t>
    <phoneticPr fontId="2" type="noConversion"/>
  </si>
  <si>
    <t>인건비+경비의</t>
    <phoneticPr fontId="2" type="noConversion"/>
  </si>
  <si>
    <t>%    이하</t>
    <phoneticPr fontId="2" type="noConversion"/>
  </si>
  <si>
    <t>부가세포함 총액</t>
    <phoneticPr fontId="2" type="noConversion"/>
  </si>
  <si>
    <t>연구수당</t>
  </si>
  <si>
    <t>인건비</t>
  </si>
  <si>
    <t>연구원</t>
    <phoneticPr fontId="2" type="noConversion"/>
  </si>
  <si>
    <t>연구보조원</t>
    <phoneticPr fontId="2" type="noConversion"/>
  </si>
  <si>
    <t>보조원</t>
  </si>
  <si>
    <t>보조원</t>
    <phoneticPr fontId="2" type="noConversion"/>
  </si>
  <si>
    <t>인건비</t>
    <phoneticPr fontId="2" type="noConversion"/>
  </si>
  <si>
    <t>인건비 및 
연구수당</t>
    <phoneticPr fontId="2" type="noConversion"/>
  </si>
  <si>
    <t>연구원</t>
  </si>
  <si>
    <t>연구보조원</t>
  </si>
  <si>
    <t>21년도 학술연구용역 인건비 단가 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</si>
</sst>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-* #,##0.0_-;\-* #,##0.0_-;_-* &quot;-&quot;_-;_-@_-"/>
    <numFmt numFmtId="177" formatCode="_-* #,##0.0_-;\-* #,##0.0_-;_-* &quot;-&quot;?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9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9.5"/>
      <name val="굴림"/>
      <family val="3"/>
      <charset val="129"/>
    </font>
    <font>
      <sz val="9.5"/>
      <color theme="1"/>
      <name val="굴림"/>
      <family val="3"/>
      <charset val="129"/>
    </font>
    <font>
      <sz val="13"/>
      <color rgb="FF000000"/>
      <name val="굴림"/>
      <family val="3"/>
      <charset val="129"/>
    </font>
    <font>
      <sz val="9.5"/>
      <color rgb="FF000000"/>
      <name val="굴림"/>
      <family val="3"/>
      <charset val="129"/>
    </font>
    <font>
      <sz val="10"/>
      <color rgb="FFFF0000"/>
      <name val="굴림"/>
      <family val="3"/>
      <charset val="129"/>
    </font>
    <font>
      <sz val="10"/>
      <name val="굴림"/>
      <family val="3"/>
      <charset val="129"/>
    </font>
    <font>
      <sz val="12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41" fontId="13" fillId="0" borderId="0" xfId="0" applyNumberFormat="1" applyFont="1" applyAlignment="1" applyProtection="1">
      <alignment horizontal="center" vertical="center" shrinkToFit="1"/>
    </xf>
    <xf numFmtId="14" fontId="13" fillId="0" borderId="0" xfId="0" applyNumberFormat="1" applyFont="1" applyAlignment="1" applyProtection="1">
      <alignment horizontal="center" vertical="center" shrinkToFit="1"/>
    </xf>
    <xf numFmtId="41" fontId="19" fillId="0" borderId="5" xfId="1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>
      <alignment horizontal="center" vertical="center" shrinkToFit="1"/>
    </xf>
    <xf numFmtId="41" fontId="15" fillId="0" borderId="5" xfId="1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41" fontId="8" fillId="0" borderId="0" xfId="1" applyFont="1" applyAlignment="1" applyProtection="1">
      <alignment horizontal="center" vertical="center"/>
    </xf>
    <xf numFmtId="41" fontId="15" fillId="0" borderId="6" xfId="1" applyFont="1" applyBorder="1" applyAlignment="1" applyProtection="1">
      <alignment horizontal="right" vertical="center" shrinkToFit="1"/>
    </xf>
    <xf numFmtId="41" fontId="15" fillId="0" borderId="3" xfId="1" applyFont="1" applyBorder="1" applyAlignment="1" applyProtection="1">
      <alignment horizontal="right" vertical="center" shrinkToFit="1"/>
    </xf>
    <xf numFmtId="41" fontId="15" fillId="0" borderId="3" xfId="1" applyFont="1" applyBorder="1" applyAlignment="1" applyProtection="1">
      <alignment horizontal="center" vertical="center" shrinkToFit="1"/>
    </xf>
    <xf numFmtId="41" fontId="15" fillId="0" borderId="10" xfId="1" applyFont="1" applyBorder="1" applyAlignment="1" applyProtection="1">
      <alignment horizontal="right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41" fontId="13" fillId="0" borderId="3" xfId="1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/>
    </xf>
    <xf numFmtId="41" fontId="13" fillId="0" borderId="3" xfId="1" applyFont="1" applyBorder="1" applyAlignment="1" applyProtection="1">
      <alignment horizontal="center" vertical="center"/>
    </xf>
    <xf numFmtId="41" fontId="13" fillId="0" borderId="3" xfId="0" applyNumberFormat="1" applyFont="1" applyBorder="1" applyAlignment="1" applyProtection="1">
      <alignment horizontal="center" vertical="center" shrinkToFit="1"/>
    </xf>
    <xf numFmtId="177" fontId="13" fillId="0" borderId="2" xfId="0" applyNumberFormat="1" applyFont="1" applyBorder="1" applyAlignment="1" applyProtection="1">
      <alignment horizontal="left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41" fontId="17" fillId="0" borderId="5" xfId="1" applyFont="1" applyFill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left" vertical="center" shrinkToFit="1"/>
    </xf>
    <xf numFmtId="0" fontId="19" fillId="0" borderId="5" xfId="0" applyFont="1" applyBorder="1" applyAlignment="1" applyProtection="1">
      <alignment horizontal="justify" vertical="center" shrinkToFit="1"/>
    </xf>
    <xf numFmtId="41" fontId="13" fillId="0" borderId="5" xfId="1" applyFont="1" applyBorder="1" applyAlignment="1" applyProtection="1">
      <alignment horizontal="right" vertical="center" shrinkToFit="1"/>
    </xf>
    <xf numFmtId="0" fontId="13" fillId="0" borderId="2" xfId="0" applyFont="1" applyBorder="1" applyAlignment="1" applyProtection="1">
      <alignment horizontal="left" vertical="center" shrinkToFit="1"/>
    </xf>
    <xf numFmtId="0" fontId="17" fillId="0" borderId="5" xfId="0" applyFont="1" applyBorder="1" applyAlignment="1" applyProtection="1">
      <alignment vertical="center" shrinkToFit="1"/>
    </xf>
    <xf numFmtId="0" fontId="17" fillId="0" borderId="5" xfId="0" applyFont="1" applyBorder="1" applyAlignment="1" applyProtection="1">
      <alignment horizontal="left" vertical="center" shrinkToFit="1"/>
    </xf>
    <xf numFmtId="41" fontId="19" fillId="0" borderId="6" xfId="1" applyFont="1" applyFill="1" applyBorder="1" applyAlignment="1" applyProtection="1">
      <alignment vertical="center" shrinkToFit="1"/>
    </xf>
    <xf numFmtId="41" fontId="16" fillId="0" borderId="6" xfId="1" applyFont="1" applyFill="1" applyBorder="1" applyAlignment="1" applyProtection="1">
      <alignment vertical="center" shrinkToFit="1"/>
    </xf>
    <xf numFmtId="0" fontId="12" fillId="2" borderId="23" xfId="0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shrinkToFit="1"/>
    </xf>
    <xf numFmtId="41" fontId="15" fillId="0" borderId="5" xfId="1" applyFont="1" applyBorder="1" applyAlignment="1" applyProtection="1">
      <alignment vertical="center" shrinkToFit="1"/>
    </xf>
    <xf numFmtId="41" fontId="17" fillId="3" borderId="5" xfId="1" applyFont="1" applyFill="1" applyBorder="1" applyAlignment="1" applyProtection="1">
      <alignment horizontal="center" vertical="center" shrinkToFit="1"/>
      <protection locked="0"/>
    </xf>
    <xf numFmtId="176" fontId="17" fillId="3" borderId="5" xfId="1" applyNumberFormat="1" applyFont="1" applyFill="1" applyBorder="1" applyAlignment="1" applyProtection="1">
      <alignment horizontal="center" vertical="center" shrinkToFit="1"/>
      <protection locked="0"/>
    </xf>
    <xf numFmtId="41" fontId="15" fillId="3" borderId="7" xfId="1" applyFont="1" applyFill="1" applyBorder="1" applyAlignment="1" applyProtection="1">
      <alignment horizontal="justify" vertical="center"/>
      <protection locked="0"/>
    </xf>
    <xf numFmtId="41" fontId="19" fillId="3" borderId="6" xfId="1" applyFont="1" applyFill="1" applyBorder="1" applyAlignment="1" applyProtection="1">
      <alignment vertical="center" shrinkToFit="1"/>
      <protection locked="0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8" fillId="0" borderId="0" xfId="0" quotePrefix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 shrinkToFit="1"/>
    </xf>
    <xf numFmtId="41" fontId="17" fillId="0" borderId="5" xfId="1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 shrinkToFit="1"/>
    </xf>
    <xf numFmtId="0" fontId="15" fillId="0" borderId="5" xfId="0" applyFont="1" applyBorder="1" applyAlignment="1" applyProtection="1">
      <alignment horizontal="left" vertical="center" shrinkToFit="1"/>
    </xf>
    <xf numFmtId="0" fontId="15" fillId="0" borderId="2" xfId="0" applyFont="1" applyBorder="1" applyAlignment="1" applyProtection="1">
      <alignment horizontal="left" vertical="center" shrinkToFit="1"/>
    </xf>
    <xf numFmtId="0" fontId="15" fillId="0" borderId="3" xfId="0" applyFont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41" fontId="19" fillId="0" borderId="6" xfId="1" applyFont="1" applyBorder="1" applyAlignment="1" applyProtection="1">
      <alignment horizontal="center" vertical="center" shrinkToFit="1"/>
    </xf>
    <xf numFmtId="41" fontId="19" fillId="0" borderId="5" xfId="1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</xf>
    <xf numFmtId="0" fontId="12" fillId="2" borderId="21" xfId="0" applyFont="1" applyFill="1" applyBorder="1" applyAlignment="1" applyProtection="1">
      <alignment horizontal="center" vertical="center" shrinkToFit="1"/>
    </xf>
    <xf numFmtId="0" fontId="12" fillId="2" borderId="22" xfId="0" applyFont="1" applyFill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41" fontId="21" fillId="0" borderId="11" xfId="1" applyFont="1" applyBorder="1" applyAlignment="1" applyProtection="1">
      <alignment horizontal="center" vertical="center" shrinkToFit="1"/>
    </xf>
    <xf numFmtId="41" fontId="21" fillId="0" borderId="12" xfId="1" applyFont="1" applyBorder="1" applyAlignment="1" applyProtection="1">
      <alignment horizontal="center" vertical="center" shrinkToFit="1"/>
    </xf>
    <xf numFmtId="41" fontId="21" fillId="0" borderId="14" xfId="1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41" fontId="15" fillId="0" borderId="6" xfId="1" applyFont="1" applyBorder="1" applyAlignment="1" applyProtection="1">
      <alignment horizontal="center" vertical="center" shrinkToFit="1"/>
    </xf>
    <xf numFmtId="41" fontId="15" fillId="0" borderId="5" xfId="1" applyFont="1" applyBorder="1" applyAlignment="1" applyProtection="1">
      <alignment horizontal="center" vertical="center" shrinkToFit="1"/>
    </xf>
    <xf numFmtId="41" fontId="15" fillId="0" borderId="2" xfId="1" applyFont="1" applyBorder="1" applyAlignment="1" applyProtection="1">
      <alignment horizontal="center" vertical="center" shrinkToFit="1"/>
    </xf>
    <xf numFmtId="41" fontId="20" fillId="0" borderId="3" xfId="1" applyFont="1" applyBorder="1" applyAlignment="1" applyProtection="1">
      <alignment horizontal="center" vertical="center" shrinkToFit="1"/>
    </xf>
    <xf numFmtId="41" fontId="15" fillId="0" borderId="5" xfId="1" applyFont="1" applyFill="1" applyBorder="1" applyAlignment="1" applyProtection="1">
      <alignment horizontal="center" vertical="center" shrinkToFit="1"/>
    </xf>
    <xf numFmtId="176" fontId="15" fillId="3" borderId="5" xfId="1" applyNumberFormat="1" applyFont="1" applyFill="1" applyBorder="1" applyAlignment="1" applyProtection="1">
      <alignment horizontal="center" vertical="center" shrinkToFit="1"/>
      <protection locked="0"/>
    </xf>
    <xf numFmtId="41" fontId="15" fillId="0" borderId="6" xfId="1" applyFont="1" applyFill="1" applyBorder="1" applyAlignment="1" applyProtection="1">
      <alignment horizontal="center" vertical="center" shrinkToFit="1"/>
    </xf>
    <xf numFmtId="0" fontId="11" fillId="0" borderId="2" xfId="0" applyFont="1" applyBorder="1" applyProtection="1">
      <alignment vertical="center"/>
    </xf>
    <xf numFmtId="0" fontId="11" fillId="0" borderId="4" xfId="0" applyFont="1" applyBorder="1" applyProtection="1">
      <alignment vertical="center"/>
    </xf>
    <xf numFmtId="0" fontId="15" fillId="3" borderId="6" xfId="0" applyFont="1" applyFill="1" applyBorder="1" applyAlignment="1" applyProtection="1">
      <alignment horizontal="center" vertical="center" shrinkToFit="1"/>
      <protection locked="0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</xf>
    <xf numFmtId="41" fontId="10" fillId="3" borderId="17" xfId="1" applyFont="1" applyFill="1" applyBorder="1" applyAlignment="1" applyProtection="1">
      <alignment horizontal="right" vertical="center" shrinkToFit="1"/>
      <protection locked="0"/>
    </xf>
    <xf numFmtId="41" fontId="10" fillId="3" borderId="18" xfId="1" applyFont="1" applyFill="1" applyBorder="1" applyAlignment="1" applyProtection="1">
      <alignment horizontal="right" vertical="center" shrinkToFit="1"/>
      <protection locked="0"/>
    </xf>
    <xf numFmtId="41" fontId="10" fillId="3" borderId="19" xfId="1" applyFont="1" applyFill="1" applyBorder="1" applyAlignment="1" applyProtection="1">
      <alignment horizontal="right" vertical="center" shrinkToFit="1"/>
      <protection locked="0"/>
    </xf>
    <xf numFmtId="0" fontId="15" fillId="3" borderId="6" xfId="0" applyFont="1" applyFill="1" applyBorder="1" applyAlignment="1" applyProtection="1">
      <alignment horizontal="center" vertical="center" shrinkToFit="1"/>
    </xf>
    <xf numFmtId="0" fontId="15" fillId="3" borderId="2" xfId="0" applyFont="1" applyFill="1" applyBorder="1" applyAlignment="1" applyProtection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tabSelected="1" view="pageBreakPreview" zoomScale="85" zoomScaleNormal="85" zoomScaleSheetLayoutView="85" workbookViewId="0">
      <selection activeCell="U2" sqref="U2"/>
    </sheetView>
  </sheetViews>
  <sheetFormatPr defaultRowHeight="14.25" x14ac:dyDescent="0.3"/>
  <cols>
    <col min="1" max="1" width="6.375" style="1" customWidth="1"/>
    <col min="2" max="2" width="6.125" style="1" customWidth="1"/>
    <col min="3" max="3" width="2.375" style="1" customWidth="1"/>
    <col min="4" max="4" width="10.25" style="1" customWidth="1"/>
    <col min="5" max="5" width="6.25" style="1" customWidth="1"/>
    <col min="6" max="6" width="14.875" style="16" customWidth="1"/>
    <col min="7" max="7" width="9.875" style="16" customWidth="1"/>
    <col min="8" max="8" width="5.5" style="1" customWidth="1"/>
    <col min="9" max="9" width="4" style="16" customWidth="1"/>
    <col min="10" max="10" width="5.25" style="1" customWidth="1"/>
    <col min="11" max="11" width="3.625" style="16" customWidth="1"/>
    <col min="12" max="12" width="5.25" style="1" customWidth="1"/>
    <col min="13" max="13" width="5.375" style="16" customWidth="1"/>
    <col min="14" max="14" width="3.375" style="1" customWidth="1"/>
    <col min="15" max="15" width="2" style="1" customWidth="1"/>
    <col min="16" max="16" width="10.75" style="16" customWidth="1"/>
    <col min="17" max="17" width="3.125" style="1" customWidth="1"/>
    <col min="18" max="18" width="13.75" style="1" customWidth="1"/>
    <col min="19" max="19" width="7.875" style="1" customWidth="1"/>
    <col min="20" max="20" width="20.625" style="1" customWidth="1"/>
    <col min="21" max="21" width="13.75" style="1" customWidth="1"/>
    <col min="22" max="22" width="14.25" style="1" bestFit="1" customWidth="1"/>
    <col min="23" max="23" width="20" style="1" customWidth="1"/>
    <col min="24" max="16384" width="9" style="1"/>
  </cols>
  <sheetData>
    <row r="1" spans="1:23" ht="55.5" customHeight="1" x14ac:dyDescent="0.3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47" t="s">
        <v>64</v>
      </c>
      <c r="V1" s="48"/>
      <c r="W1" s="48"/>
    </row>
    <row r="2" spans="1:23" ht="32.2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23" t="s">
        <v>46</v>
      </c>
      <c r="V2" s="24" t="s">
        <v>48</v>
      </c>
      <c r="W2" s="23" t="s">
        <v>49</v>
      </c>
    </row>
    <row r="3" spans="1:23" s="4" customFormat="1" ht="32.25" customHeight="1" thickBot="1" x14ac:dyDescent="0.35">
      <c r="A3" s="88" t="s">
        <v>9</v>
      </c>
      <c r="B3" s="88"/>
      <c r="C3" s="89"/>
      <c r="D3" s="90"/>
      <c r="E3" s="91"/>
      <c r="F3" s="3" t="s">
        <v>44</v>
      </c>
      <c r="G3" s="88" t="str">
        <f>IF(C3="","",NUMBERSTRING(C3,1))</f>
        <v/>
      </c>
      <c r="H3" s="88"/>
      <c r="I3" s="88"/>
      <c r="J3" s="88"/>
      <c r="K3" s="88"/>
      <c r="L3" s="88"/>
      <c r="M3" s="3" t="s">
        <v>7</v>
      </c>
      <c r="N3" s="88" t="s">
        <v>6</v>
      </c>
      <c r="O3" s="88"/>
      <c r="P3" s="88"/>
      <c r="U3" s="21" t="s">
        <v>47</v>
      </c>
      <c r="V3" s="22">
        <v>3245879</v>
      </c>
      <c r="W3" s="25">
        <f>V3*2</f>
        <v>6491758</v>
      </c>
    </row>
    <row r="4" spans="1:23" s="6" customFormat="1" ht="32.2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"/>
      <c r="P4" s="5"/>
      <c r="U4" s="21" t="s">
        <v>56</v>
      </c>
      <c r="V4" s="22">
        <v>2488897</v>
      </c>
      <c r="W4" s="25">
        <f t="shared" ref="W4:W6" si="0">V4*2</f>
        <v>4977794</v>
      </c>
    </row>
    <row r="5" spans="1:23" ht="32.25" customHeight="1" thickBot="1" x14ac:dyDescent="0.3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U5" s="23" t="s">
        <v>57</v>
      </c>
      <c r="V5" s="24">
        <v>1663743</v>
      </c>
      <c r="W5" s="25">
        <f t="shared" si="0"/>
        <v>3327486</v>
      </c>
    </row>
    <row r="6" spans="1:23" s="6" customFormat="1" ht="32.25" customHeight="1" x14ac:dyDescent="0.3">
      <c r="A6" s="64" t="s">
        <v>0</v>
      </c>
      <c r="B6" s="65"/>
      <c r="C6" s="65" t="s">
        <v>1</v>
      </c>
      <c r="D6" s="65"/>
      <c r="E6" s="65"/>
      <c r="F6" s="27" t="s">
        <v>2</v>
      </c>
      <c r="G6" s="66" t="s">
        <v>3</v>
      </c>
      <c r="H6" s="67"/>
      <c r="I6" s="67"/>
      <c r="J6" s="67"/>
      <c r="K6" s="67"/>
      <c r="L6" s="67"/>
      <c r="M6" s="67"/>
      <c r="N6" s="67"/>
      <c r="O6" s="67"/>
      <c r="P6" s="67"/>
      <c r="Q6" s="68"/>
      <c r="R6" s="38" t="s">
        <v>45</v>
      </c>
      <c r="U6" s="21" t="s">
        <v>59</v>
      </c>
      <c r="V6" s="22">
        <v>1247850</v>
      </c>
      <c r="W6" s="25">
        <f t="shared" si="0"/>
        <v>2495700</v>
      </c>
    </row>
    <row r="7" spans="1:23" s="6" customFormat="1" ht="32.25" customHeight="1" x14ac:dyDescent="0.3">
      <c r="A7" s="62" t="s">
        <v>61</v>
      </c>
      <c r="B7" s="59"/>
      <c r="C7" s="92" t="s">
        <v>10</v>
      </c>
      <c r="D7" s="93"/>
      <c r="E7" s="46" t="s">
        <v>54</v>
      </c>
      <c r="F7" s="18" t="str">
        <f>IF(R7=0,"",IF(R7&gt;P7,"초과",IF(R7="","",IF(E7="미지급","( "&amp;TEXT(R7,"0,000")&amp;")",R7))))</f>
        <v/>
      </c>
      <c r="G7" s="37">
        <f>VLOOKUP(C7,U$2:W$6,3,FALSE)</f>
        <v>6491758</v>
      </c>
      <c r="H7" s="28" t="s">
        <v>38</v>
      </c>
      <c r="I7" s="42"/>
      <c r="J7" s="28" t="s">
        <v>39</v>
      </c>
      <c r="K7" s="42"/>
      <c r="L7" s="28" t="s">
        <v>40</v>
      </c>
      <c r="M7" s="43"/>
      <c r="N7" s="28" t="s">
        <v>41</v>
      </c>
      <c r="O7" s="28" t="s">
        <v>42</v>
      </c>
      <c r="P7" s="29">
        <f>G7*I7*K7*M7/100</f>
        <v>0</v>
      </c>
      <c r="Q7" s="30" t="s">
        <v>43</v>
      </c>
      <c r="R7" s="44">
        <f>ROUNDDOWN(P7,-1)</f>
        <v>0</v>
      </c>
      <c r="S7" s="7"/>
      <c r="T7" s="8" t="str">
        <f>IF(P7-R7=0,"적정계상",
IF(P7-R7&gt;0,TEXT((P7-R7),"0,0")&amp;"원 "&amp;"미반영",TEXT((R7-P7),"0,0")&amp;"원 "&amp;"초과됨") )</f>
        <v>적정계상</v>
      </c>
    </row>
    <row r="8" spans="1:23" s="6" customFormat="1" ht="32.25" customHeight="1" x14ac:dyDescent="0.3">
      <c r="A8" s="57"/>
      <c r="B8" s="59"/>
      <c r="C8" s="86" t="s">
        <v>62</v>
      </c>
      <c r="D8" s="87"/>
      <c r="E8" s="46" t="s">
        <v>55</v>
      </c>
      <c r="F8" s="18" t="str">
        <f t="shared" ref="F8:F10" si="1">IF(R8=0,"",IF(R8&gt;P8,"초과",IF(R8="","",IF(E8="미지급","( "&amp;TEXT(R8,"0,000")&amp;")",R8))))</f>
        <v/>
      </c>
      <c r="G8" s="37">
        <f>VLOOKUP(C8,U$2:W$6,3,FALSE)</f>
        <v>4977794</v>
      </c>
      <c r="H8" s="28" t="s">
        <v>38</v>
      </c>
      <c r="I8" s="42"/>
      <c r="J8" s="28" t="s">
        <v>39</v>
      </c>
      <c r="K8" s="42"/>
      <c r="L8" s="28" t="s">
        <v>40</v>
      </c>
      <c r="M8" s="43"/>
      <c r="N8" s="28" t="s">
        <v>41</v>
      </c>
      <c r="O8" s="28" t="s">
        <v>42</v>
      </c>
      <c r="P8" s="29">
        <f t="shared" ref="P8:P10" si="2">G8*I8*K8*M8/100</f>
        <v>0</v>
      </c>
      <c r="Q8" s="30" t="s">
        <v>43</v>
      </c>
      <c r="R8" s="44">
        <f t="shared" ref="R8:R10" si="3">ROUNDDOWN(P8,-1)</f>
        <v>0</v>
      </c>
      <c r="S8" s="7"/>
      <c r="T8" s="8" t="str">
        <f t="shared" ref="T8:T20" si="4">IF(P8-R8=0,"적정계상",
IF(P8-R8&gt;0,TEXT((P8-R8),"0,0")&amp;"원 "&amp;"미반영",TEXT((R8-P8),"0,0")&amp;"원 "&amp;"초과됨") )</f>
        <v>적정계상</v>
      </c>
    </row>
    <row r="9" spans="1:23" s="6" customFormat="1" ht="32.25" customHeight="1" x14ac:dyDescent="0.3">
      <c r="A9" s="57"/>
      <c r="B9" s="59"/>
      <c r="C9" s="86" t="s">
        <v>63</v>
      </c>
      <c r="D9" s="87"/>
      <c r="E9" s="46" t="s">
        <v>55</v>
      </c>
      <c r="F9" s="18" t="str">
        <f t="shared" si="1"/>
        <v/>
      </c>
      <c r="G9" s="37">
        <f t="shared" ref="G9:G10" si="5">VLOOKUP(C9,U$2:W$6,3,FALSE)</f>
        <v>3327486</v>
      </c>
      <c r="H9" s="28" t="s">
        <v>12</v>
      </c>
      <c r="I9" s="42"/>
      <c r="J9" s="28" t="s">
        <v>13</v>
      </c>
      <c r="K9" s="42"/>
      <c r="L9" s="28" t="s">
        <v>14</v>
      </c>
      <c r="M9" s="43"/>
      <c r="N9" s="28" t="s">
        <v>15</v>
      </c>
      <c r="O9" s="28" t="s">
        <v>16</v>
      </c>
      <c r="P9" s="29">
        <f t="shared" si="2"/>
        <v>0</v>
      </c>
      <c r="Q9" s="30" t="s">
        <v>17</v>
      </c>
      <c r="R9" s="44">
        <f t="shared" si="3"/>
        <v>0</v>
      </c>
      <c r="T9" s="8" t="str">
        <f t="shared" si="4"/>
        <v>적정계상</v>
      </c>
    </row>
    <row r="10" spans="1:23" s="6" customFormat="1" ht="32.25" customHeight="1" x14ac:dyDescent="0.3">
      <c r="A10" s="57"/>
      <c r="B10" s="59"/>
      <c r="C10" s="86" t="s">
        <v>58</v>
      </c>
      <c r="D10" s="87"/>
      <c r="E10" s="46" t="s">
        <v>60</v>
      </c>
      <c r="F10" s="18" t="str">
        <f t="shared" si="1"/>
        <v/>
      </c>
      <c r="G10" s="37">
        <f t="shared" si="5"/>
        <v>2495700</v>
      </c>
      <c r="H10" s="28" t="s">
        <v>12</v>
      </c>
      <c r="I10" s="42"/>
      <c r="J10" s="28" t="s">
        <v>13</v>
      </c>
      <c r="K10" s="42"/>
      <c r="L10" s="28" t="s">
        <v>14</v>
      </c>
      <c r="M10" s="43"/>
      <c r="N10" s="28" t="s">
        <v>15</v>
      </c>
      <c r="O10" s="28" t="s">
        <v>16</v>
      </c>
      <c r="P10" s="29">
        <f t="shared" si="2"/>
        <v>0</v>
      </c>
      <c r="Q10" s="30" t="s">
        <v>17</v>
      </c>
      <c r="R10" s="44">
        <f t="shared" si="3"/>
        <v>0</v>
      </c>
      <c r="T10" s="8" t="str">
        <f t="shared" si="4"/>
        <v>적정계상</v>
      </c>
    </row>
    <row r="11" spans="1:23" s="6" customFormat="1" ht="32.25" customHeight="1" x14ac:dyDescent="0.3">
      <c r="A11" s="57" t="s">
        <v>4</v>
      </c>
      <c r="B11" s="58"/>
      <c r="C11" s="58"/>
      <c r="D11" s="58"/>
      <c r="E11" s="59"/>
      <c r="F11" s="17">
        <f>SUM(F7:F10)</f>
        <v>0</v>
      </c>
      <c r="G11" s="60"/>
      <c r="H11" s="61"/>
      <c r="I11" s="61"/>
      <c r="J11" s="61"/>
      <c r="K11" s="61"/>
      <c r="L11" s="61"/>
      <c r="M11" s="61"/>
      <c r="N11" s="61"/>
      <c r="O11" s="9"/>
      <c r="P11" s="9"/>
      <c r="Q11" s="26"/>
      <c r="R11" s="39"/>
    </row>
    <row r="12" spans="1:23" s="6" customFormat="1" ht="32.25" customHeight="1" x14ac:dyDescent="0.3">
      <c r="A12" s="57" t="s">
        <v>18</v>
      </c>
      <c r="B12" s="84"/>
      <c r="C12" s="56" t="s">
        <v>19</v>
      </c>
      <c r="D12" s="56"/>
      <c r="E12" s="56"/>
      <c r="F12" s="19" t="str">
        <f>IF(R12&gt;P12,"초과",R12)</f>
        <v/>
      </c>
      <c r="G12" s="45"/>
      <c r="H12" s="31" t="s">
        <v>12</v>
      </c>
      <c r="I12" s="42"/>
      <c r="J12" s="28" t="s">
        <v>14</v>
      </c>
      <c r="K12" s="42"/>
      <c r="L12" s="28" t="s">
        <v>20</v>
      </c>
      <c r="M12" s="49" t="s">
        <v>16</v>
      </c>
      <c r="N12" s="49"/>
      <c r="O12" s="49"/>
      <c r="P12" s="32" t="str">
        <f>IF(G12*I12*K12=0,"",TEXT(G12*I12*K12,"0,0"))</f>
        <v/>
      </c>
      <c r="Q12" s="33" t="s">
        <v>17</v>
      </c>
      <c r="R12" s="44" t="str">
        <f>IF(P12="","",ROUNDDOWN(P12,-1))</f>
        <v/>
      </c>
      <c r="T12" s="8" t="e">
        <f t="shared" si="4"/>
        <v>#VALUE!</v>
      </c>
    </row>
    <row r="13" spans="1:23" s="6" customFormat="1" ht="32.25" customHeight="1" x14ac:dyDescent="0.3">
      <c r="A13" s="85"/>
      <c r="B13" s="84"/>
      <c r="C13" s="56" t="s">
        <v>21</v>
      </c>
      <c r="D13" s="56"/>
      <c r="E13" s="56"/>
      <c r="F13" s="19" t="str">
        <f t="shared" ref="F13:F20" si="6">IF(R13&gt;P13,"초과",R13)</f>
        <v/>
      </c>
      <c r="G13" s="45"/>
      <c r="H13" s="31" t="s">
        <v>12</v>
      </c>
      <c r="I13" s="42"/>
      <c r="J13" s="28" t="s">
        <v>14</v>
      </c>
      <c r="K13" s="42"/>
      <c r="L13" s="28" t="s">
        <v>20</v>
      </c>
      <c r="M13" s="49" t="s">
        <v>16</v>
      </c>
      <c r="N13" s="49"/>
      <c r="O13" s="49"/>
      <c r="P13" s="32" t="str">
        <f t="shared" ref="P13:P17" si="7">IF(G13*I13*K13=0,"",TEXT(G13*I13*K13,"0,0"))</f>
        <v/>
      </c>
      <c r="Q13" s="33" t="s">
        <v>17</v>
      </c>
      <c r="R13" s="44" t="str">
        <f t="shared" ref="R13:R20" si="8">IF(P13="","",ROUNDDOWN(P13,-1))</f>
        <v/>
      </c>
      <c r="T13" s="8" t="e">
        <f t="shared" si="4"/>
        <v>#VALUE!</v>
      </c>
    </row>
    <row r="14" spans="1:23" s="6" customFormat="1" ht="32.25" customHeight="1" x14ac:dyDescent="0.3">
      <c r="A14" s="75"/>
      <c r="B14" s="76"/>
      <c r="C14" s="53" t="s">
        <v>22</v>
      </c>
      <c r="D14" s="54"/>
      <c r="E14" s="55"/>
      <c r="F14" s="19" t="str">
        <f t="shared" si="6"/>
        <v/>
      </c>
      <c r="G14" s="45"/>
      <c r="H14" s="31" t="s">
        <v>12</v>
      </c>
      <c r="I14" s="42"/>
      <c r="J14" s="34" t="s">
        <v>20</v>
      </c>
      <c r="K14" s="50" t="s">
        <v>16</v>
      </c>
      <c r="L14" s="50"/>
      <c r="M14" s="50"/>
      <c r="N14" s="50"/>
      <c r="O14" s="50"/>
      <c r="P14" s="32" t="str">
        <f>IF(G14*I14=0,"",TEXT(G14*I14,"0,0"))</f>
        <v/>
      </c>
      <c r="Q14" s="30" t="s">
        <v>17</v>
      </c>
      <c r="R14" s="44" t="str">
        <f t="shared" si="8"/>
        <v/>
      </c>
      <c r="T14" s="8" t="e">
        <f t="shared" si="4"/>
        <v>#VALUE!</v>
      </c>
    </row>
    <row r="15" spans="1:23" s="6" customFormat="1" ht="32.25" customHeight="1" x14ac:dyDescent="0.3">
      <c r="A15" s="85"/>
      <c r="B15" s="84"/>
      <c r="C15" s="56" t="s">
        <v>23</v>
      </c>
      <c r="D15" s="56"/>
      <c r="E15" s="56"/>
      <c r="F15" s="19" t="str">
        <f t="shared" si="6"/>
        <v/>
      </c>
      <c r="G15" s="45"/>
      <c r="H15" s="31" t="s">
        <v>12</v>
      </c>
      <c r="I15" s="42"/>
      <c r="J15" s="35" t="s">
        <v>24</v>
      </c>
      <c r="K15" s="42"/>
      <c r="L15" s="28" t="s">
        <v>20</v>
      </c>
      <c r="M15" s="49" t="s">
        <v>16</v>
      </c>
      <c r="N15" s="49"/>
      <c r="O15" s="49"/>
      <c r="P15" s="32" t="str">
        <f t="shared" si="7"/>
        <v/>
      </c>
      <c r="Q15" s="33" t="s">
        <v>17</v>
      </c>
      <c r="R15" s="44" t="str">
        <f t="shared" si="8"/>
        <v/>
      </c>
      <c r="T15" s="8" t="e">
        <f t="shared" si="4"/>
        <v>#VALUE!</v>
      </c>
    </row>
    <row r="16" spans="1:23" s="6" customFormat="1" ht="32.25" customHeight="1" x14ac:dyDescent="0.3">
      <c r="A16" s="85"/>
      <c r="B16" s="84"/>
      <c r="C16" s="56" t="s">
        <v>25</v>
      </c>
      <c r="D16" s="56"/>
      <c r="E16" s="56"/>
      <c r="F16" s="19" t="str">
        <f t="shared" si="6"/>
        <v/>
      </c>
      <c r="G16" s="45">
        <v>0</v>
      </c>
      <c r="H16" s="31" t="s">
        <v>12</v>
      </c>
      <c r="I16" s="42"/>
      <c r="J16" s="34" t="s">
        <v>20</v>
      </c>
      <c r="K16" s="50" t="s">
        <v>16</v>
      </c>
      <c r="L16" s="50"/>
      <c r="M16" s="50"/>
      <c r="N16" s="50"/>
      <c r="O16" s="50"/>
      <c r="P16" s="32" t="str">
        <f>IF(G16*I16=0,"",TEXT(G16*I16,"0,0"))</f>
        <v/>
      </c>
      <c r="Q16" s="30" t="s">
        <v>17</v>
      </c>
      <c r="R16" s="44" t="str">
        <f t="shared" si="8"/>
        <v/>
      </c>
      <c r="T16" s="8" t="e">
        <f t="shared" si="4"/>
        <v>#VALUE!</v>
      </c>
    </row>
    <row r="17" spans="1:20" s="6" customFormat="1" ht="32.25" customHeight="1" x14ac:dyDescent="0.3">
      <c r="A17" s="85"/>
      <c r="B17" s="84"/>
      <c r="C17" s="56" t="s">
        <v>26</v>
      </c>
      <c r="D17" s="56"/>
      <c r="E17" s="56"/>
      <c r="F17" s="19" t="str">
        <f t="shared" si="6"/>
        <v/>
      </c>
      <c r="G17" s="36">
        <v>30000</v>
      </c>
      <c r="H17" s="31" t="s">
        <v>12</v>
      </c>
      <c r="I17" s="42"/>
      <c r="J17" s="28" t="s">
        <v>14</v>
      </c>
      <c r="K17" s="42"/>
      <c r="L17" s="28" t="s">
        <v>20</v>
      </c>
      <c r="M17" s="49" t="s">
        <v>16</v>
      </c>
      <c r="N17" s="49"/>
      <c r="O17" s="49"/>
      <c r="P17" s="32" t="str">
        <f t="shared" si="7"/>
        <v/>
      </c>
      <c r="Q17" s="33" t="s">
        <v>17</v>
      </c>
      <c r="R17" s="44" t="str">
        <f t="shared" si="8"/>
        <v/>
      </c>
      <c r="T17" s="8" t="e">
        <f t="shared" si="4"/>
        <v>#VALUE!</v>
      </c>
    </row>
    <row r="18" spans="1:20" s="6" customFormat="1" ht="32.25" customHeight="1" x14ac:dyDescent="0.3">
      <c r="A18" s="85"/>
      <c r="B18" s="84"/>
      <c r="C18" s="56" t="s">
        <v>27</v>
      </c>
      <c r="D18" s="56"/>
      <c r="E18" s="56"/>
      <c r="F18" s="19" t="str">
        <f t="shared" si="6"/>
        <v/>
      </c>
      <c r="G18" s="45"/>
      <c r="H18" s="31" t="s">
        <v>12</v>
      </c>
      <c r="I18" s="42"/>
      <c r="J18" s="28" t="s">
        <v>20</v>
      </c>
      <c r="K18" s="50" t="s">
        <v>16</v>
      </c>
      <c r="L18" s="50"/>
      <c r="M18" s="50"/>
      <c r="N18" s="50"/>
      <c r="O18" s="50"/>
      <c r="P18" s="32" t="str">
        <f t="shared" ref="P18:P20" si="9">IF(G18*I18=0,"",TEXT(G18*I18,"0,0"))</f>
        <v/>
      </c>
      <c r="Q18" s="30" t="s">
        <v>17</v>
      </c>
      <c r="R18" s="44" t="str">
        <f t="shared" si="8"/>
        <v/>
      </c>
      <c r="T18" s="8" t="e">
        <f t="shared" si="4"/>
        <v>#VALUE!</v>
      </c>
    </row>
    <row r="19" spans="1:20" s="6" customFormat="1" ht="32.25" customHeight="1" x14ac:dyDescent="0.3">
      <c r="A19" s="85"/>
      <c r="B19" s="84"/>
      <c r="C19" s="56" t="s">
        <v>28</v>
      </c>
      <c r="D19" s="56"/>
      <c r="E19" s="56"/>
      <c r="F19" s="19" t="str">
        <f t="shared" si="6"/>
        <v/>
      </c>
      <c r="G19" s="45"/>
      <c r="H19" s="31" t="s">
        <v>12</v>
      </c>
      <c r="I19" s="42"/>
      <c r="J19" s="28" t="s">
        <v>20</v>
      </c>
      <c r="K19" s="50" t="s">
        <v>16</v>
      </c>
      <c r="L19" s="50"/>
      <c r="M19" s="50"/>
      <c r="N19" s="50"/>
      <c r="O19" s="50"/>
      <c r="P19" s="32" t="str">
        <f t="shared" si="9"/>
        <v/>
      </c>
      <c r="Q19" s="30" t="s">
        <v>17</v>
      </c>
      <c r="R19" s="44" t="str">
        <f t="shared" si="8"/>
        <v/>
      </c>
      <c r="T19" s="8" t="e">
        <f t="shared" si="4"/>
        <v>#VALUE!</v>
      </c>
    </row>
    <row r="20" spans="1:20" s="6" customFormat="1" ht="32.25" customHeight="1" x14ac:dyDescent="0.3">
      <c r="A20" s="85"/>
      <c r="B20" s="84"/>
      <c r="C20" s="56" t="s">
        <v>29</v>
      </c>
      <c r="D20" s="56"/>
      <c r="E20" s="56"/>
      <c r="F20" s="19" t="str">
        <f t="shared" si="6"/>
        <v/>
      </c>
      <c r="G20" s="45"/>
      <c r="H20" s="31" t="s">
        <v>12</v>
      </c>
      <c r="I20" s="42"/>
      <c r="J20" s="28" t="s">
        <v>30</v>
      </c>
      <c r="K20" s="50" t="s">
        <v>16</v>
      </c>
      <c r="L20" s="50"/>
      <c r="M20" s="50"/>
      <c r="N20" s="50"/>
      <c r="O20" s="50"/>
      <c r="P20" s="32" t="str">
        <f t="shared" si="9"/>
        <v/>
      </c>
      <c r="Q20" s="33" t="s">
        <v>17</v>
      </c>
      <c r="R20" s="44" t="str">
        <f t="shared" si="8"/>
        <v/>
      </c>
      <c r="T20" s="8" t="e">
        <f t="shared" si="4"/>
        <v>#VALUE!</v>
      </c>
    </row>
    <row r="21" spans="1:20" s="6" customFormat="1" ht="32.25" customHeight="1" x14ac:dyDescent="0.3">
      <c r="A21" s="57" t="s">
        <v>31</v>
      </c>
      <c r="B21" s="58"/>
      <c r="C21" s="58"/>
      <c r="D21" s="58"/>
      <c r="E21" s="59"/>
      <c r="F21" s="18">
        <f>SUM(F12:F20)</f>
        <v>0</v>
      </c>
      <c r="G21" s="77"/>
      <c r="H21" s="78"/>
      <c r="I21" s="78"/>
      <c r="J21" s="78"/>
      <c r="K21" s="78"/>
      <c r="L21" s="78"/>
      <c r="M21" s="78"/>
      <c r="N21" s="78"/>
      <c r="O21" s="11"/>
      <c r="P21" s="11"/>
      <c r="Q21" s="10"/>
      <c r="R21" s="12"/>
    </row>
    <row r="22" spans="1:20" s="6" customFormat="1" ht="32.25" customHeight="1" x14ac:dyDescent="0.3">
      <c r="A22" s="75" t="s">
        <v>32</v>
      </c>
      <c r="B22" s="76"/>
      <c r="C22" s="76"/>
      <c r="D22" s="76"/>
      <c r="E22" s="76"/>
      <c r="F22" s="19">
        <f>F21+F11</f>
        <v>0</v>
      </c>
      <c r="G22" s="80" t="str">
        <f>IF(F24-F23-F22=0,"",IF(F24-F23-F22&gt;0,TEXT(F24-F23-F22,"0,0"&amp;"원이 예산에 미적용되었음"),TEXT(ABS(F24-F23-F22),"0,0"&amp;"원이 예산 초과되었음")))</f>
        <v/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2"/>
    </row>
    <row r="23" spans="1:20" s="6" customFormat="1" ht="32.25" customHeight="1" x14ac:dyDescent="0.3">
      <c r="A23" s="75" t="s">
        <v>33</v>
      </c>
      <c r="B23" s="76"/>
      <c r="C23" s="76"/>
      <c r="D23" s="76"/>
      <c r="E23" s="76"/>
      <c r="F23" s="18">
        <f>R23</f>
        <v>0</v>
      </c>
      <c r="G23" s="83" t="s">
        <v>51</v>
      </c>
      <c r="H23" s="81"/>
      <c r="I23" s="81"/>
      <c r="J23" s="82">
        <v>6</v>
      </c>
      <c r="K23" s="82"/>
      <c r="L23" s="81" t="s">
        <v>52</v>
      </c>
      <c r="M23" s="81"/>
      <c r="N23" s="78" t="s">
        <v>50</v>
      </c>
      <c r="O23" s="78"/>
      <c r="P23" s="41">
        <f>F24-ROUNDUP(F24/(1+J23/100),-1)</f>
        <v>0</v>
      </c>
      <c r="Q23" s="33" t="s">
        <v>17</v>
      </c>
      <c r="R23" s="44">
        <f>IF(P23="","",ROUNDDOWN(P23,0))</f>
        <v>0</v>
      </c>
    </row>
    <row r="24" spans="1:20" s="6" customFormat="1" ht="32.25" customHeight="1" x14ac:dyDescent="0.3">
      <c r="A24" s="75" t="s">
        <v>34</v>
      </c>
      <c r="B24" s="76"/>
      <c r="C24" s="76"/>
      <c r="D24" s="76"/>
      <c r="E24" s="76"/>
      <c r="F24" s="18">
        <f>ROUND(F26/1.1,0)</f>
        <v>0</v>
      </c>
      <c r="G24" s="77" t="s">
        <v>35</v>
      </c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12"/>
    </row>
    <row r="25" spans="1:20" s="6" customFormat="1" ht="32.25" customHeight="1" x14ac:dyDescent="0.3">
      <c r="A25" s="75" t="s">
        <v>5</v>
      </c>
      <c r="B25" s="76"/>
      <c r="C25" s="76"/>
      <c r="D25" s="76"/>
      <c r="E25" s="76"/>
      <c r="F25" s="18">
        <f>F26-F24</f>
        <v>0</v>
      </c>
      <c r="G25" s="77" t="s">
        <v>36</v>
      </c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12"/>
    </row>
    <row r="26" spans="1:20" s="6" customFormat="1" ht="32.25" customHeight="1" thickBot="1" x14ac:dyDescent="0.35">
      <c r="A26" s="69" t="s">
        <v>37</v>
      </c>
      <c r="B26" s="70"/>
      <c r="C26" s="70"/>
      <c r="D26" s="70"/>
      <c r="E26" s="70"/>
      <c r="F26" s="20">
        <f>IF(N3="(VAT별도)",C3*1.1,C3)</f>
        <v>0</v>
      </c>
      <c r="G26" s="71" t="s">
        <v>53</v>
      </c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40"/>
    </row>
    <row r="27" spans="1:20" s="14" customFormat="1" ht="30.75" customHeight="1" x14ac:dyDescent="0.3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3"/>
      <c r="P27" s="13"/>
    </row>
    <row r="28" spans="1:20" x14ac:dyDescent="0.3">
      <c r="A28" s="15"/>
    </row>
  </sheetData>
  <sheetProtection algorithmName="SHA-512" hashValue="7sKceOMVuYmOk6EroV2M/ux+qqJDzR3qLoRy50KuerVEu6I7O6Z1MRi/PMEP5sgINHRxw7SufCpGP4POEGqLrw==" saltValue="mVK9gZ1ODc9+cA3xzSx3xQ==" spinCount="100000" sheet="1" objects="1" scenarios="1"/>
  <dataConsolidate/>
  <mergeCells count="53">
    <mergeCell ref="N3:P3"/>
    <mergeCell ref="G3:L3"/>
    <mergeCell ref="C7:D7"/>
    <mergeCell ref="C8:D8"/>
    <mergeCell ref="C9:D9"/>
    <mergeCell ref="C10:D10"/>
    <mergeCell ref="A3:B3"/>
    <mergeCell ref="C3:E3"/>
    <mergeCell ref="C18:E18"/>
    <mergeCell ref="C19:E19"/>
    <mergeCell ref="C20:E20"/>
    <mergeCell ref="A21:E21"/>
    <mergeCell ref="G21:N21"/>
    <mergeCell ref="K19:O19"/>
    <mergeCell ref="K20:O20"/>
    <mergeCell ref="A12:B20"/>
    <mergeCell ref="C12:E12"/>
    <mergeCell ref="C13:E13"/>
    <mergeCell ref="K18:O18"/>
    <mergeCell ref="C16:E16"/>
    <mergeCell ref="C17:E17"/>
    <mergeCell ref="K16:O16"/>
    <mergeCell ref="M17:O17"/>
    <mergeCell ref="A22:E22"/>
    <mergeCell ref="G22:Q22"/>
    <mergeCell ref="A23:E23"/>
    <mergeCell ref="N23:O23"/>
    <mergeCell ref="L23:M23"/>
    <mergeCell ref="J23:K23"/>
    <mergeCell ref="G23:I23"/>
    <mergeCell ref="A26:E26"/>
    <mergeCell ref="G26:Q26"/>
    <mergeCell ref="A27:N27"/>
    <mergeCell ref="A24:E24"/>
    <mergeCell ref="G24:Q24"/>
    <mergeCell ref="A25:E25"/>
    <mergeCell ref="G25:Q25"/>
    <mergeCell ref="U1:W1"/>
    <mergeCell ref="M12:O12"/>
    <mergeCell ref="M13:O13"/>
    <mergeCell ref="K14:O14"/>
    <mergeCell ref="M15:O15"/>
    <mergeCell ref="A5:R5"/>
    <mergeCell ref="A1:R1"/>
    <mergeCell ref="C14:E14"/>
    <mergeCell ref="C15:E15"/>
    <mergeCell ref="A11:E11"/>
    <mergeCell ref="G11:N11"/>
    <mergeCell ref="A7:B10"/>
    <mergeCell ref="A4:N4"/>
    <mergeCell ref="A6:B6"/>
    <mergeCell ref="C6:E6"/>
    <mergeCell ref="G6:Q6"/>
  </mergeCells>
  <phoneticPr fontId="2" type="noConversion"/>
  <dataValidations count="5">
    <dataValidation type="list" allowBlank="1" showInputMessage="1" showErrorMessage="1" sqref="J23">
      <formula1>"6, 5"</formula1>
    </dataValidation>
    <dataValidation allowBlank="1" showErrorMessage="1" promptTitle="VAT" prompt="선택" sqref="C3:C4"/>
    <dataValidation type="list" allowBlank="1" showInputMessage="1" showErrorMessage="1" promptTitle="지급여부" sqref="E7:E10">
      <formula1>"인건비, 연구수당"</formula1>
    </dataValidation>
    <dataValidation type="list" allowBlank="1" showInputMessage="1" showErrorMessage="1" sqref="C10:D10">
      <formula1>"책임연구원, 연구원, 연구보조원, 보조원"</formula1>
    </dataValidation>
    <dataValidation type="list" allowBlank="1" showInputMessage="1" showErrorMessage="1" sqref="C8:D8 C7:D7 C9:D9">
      <formula1>"책임연구원, 연구원, 연구보조원, 보조원"</formula1>
    </dataValidation>
  </dataValidations>
  <pageMargins left="0.35" right="0.34" top="0.74803149606299213" bottom="0.51181102362204722" header="0.31496062992125984" footer="0.31496062992125984"/>
  <pageSetup paperSize="9" scale="75" fitToWidth="3" fitToHeight="3" orientation="portrait" r:id="rId1"/>
  <colBreaks count="1" manualBreakCount="1">
    <brk id="18" max="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정부.지자체용역</vt:lpstr>
      <vt:lpstr>정부.지자체용역!Print_Area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지재필</dc:creator>
  <cp:lastModifiedBy>user</cp:lastModifiedBy>
  <cp:lastPrinted>2018-01-04T12:33:15Z</cp:lastPrinted>
  <dcterms:created xsi:type="dcterms:W3CDTF">2015-12-16T01:34:44Z</dcterms:created>
  <dcterms:modified xsi:type="dcterms:W3CDTF">2021-08-30T02:26:58Z</dcterms:modified>
</cp:coreProperties>
</file>